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or" sheetId="1" state="visible" r:id="rId1"/>
    <sheet name="Conductor Library" sheetId="2" state="visible" r:id="rId2"/>
    <sheet name="User Guide" sheetId="3" state="visible" r:id="rId3"/>
  </sheets>
  <definedNames/>
  <calcPr calcId="124519" calcMode="auto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3">
    <font>
      <name val="Calibri"/>
      <family val="2"/>
      <color theme="1"/>
      <sz val="11"/>
      <scheme val="minor"/>
    </font>
    <font>
      <name val="Microsoft YaHei"/>
      <sz val="11"/>
    </font>
    <font>
      <name val="Microsoft YaHei"/>
      <b val="1"/>
      <color rgb="00FFFFFF"/>
      <sz val="15"/>
    </font>
    <font>
      <name val="Microsoft YaHei"/>
      <i val="1"/>
      <color rgb="00404040"/>
      <sz val="10"/>
    </font>
    <font>
      <name val="Microsoft YaHei"/>
      <b val="1"/>
      <color rgb="00FFFFFF"/>
      <sz val="13"/>
    </font>
    <font>
      <name val="Microsoft YaHei"/>
      <b val="1"/>
      <sz val="11"/>
    </font>
    <font>
      <name val="Microsoft YaHei"/>
      <b val="1"/>
      <color rgb="00FFFFFF"/>
      <sz val="11"/>
    </font>
    <font>
      <name val="Microsoft YaHei"/>
      <color rgb="00404040"/>
      <sz val="10"/>
    </font>
    <font>
      <name val="Microsoft YaHei"/>
      <i val="1"/>
      <color rgb="00595959"/>
      <sz val="9"/>
    </font>
    <font>
      <name val="Microsoft YaHei"/>
      <b val="1"/>
      <color rgb="00FFFFFF"/>
      <sz val="12"/>
    </font>
    <font>
      <name val="Microsoft YaHei"/>
      <b val="1"/>
      <color rgb="00FFFFFF"/>
      <sz val="14"/>
    </font>
    <font>
      <name val="Microsoft YaHei"/>
      <b val="1"/>
      <sz val="12"/>
    </font>
    <font>
      <name val="Microsoft YaHei"/>
      <sz val="10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E2F3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EDF2F8"/>
      </patternFill>
    </fill>
  </fills>
  <borders count="11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  <border>
      <left/>
      <right/>
      <top style="thin">
        <color rgb="00BFBFBF"/>
      </top>
      <bottom style="thin">
        <color rgb="00BFBFBF"/>
      </bottom>
      <diagonal/>
    </border>
    <border>
      <left style="thin">
        <color rgb="00BFBFBF"/>
      </left>
      <right/>
      <top/>
      <bottom/>
      <diagonal/>
    </border>
    <border>
      <left/>
      <right style="thin">
        <color rgb="00BFBFBF"/>
      </right>
      <top/>
      <bottom/>
      <diagonal/>
    </border>
    <border>
      <left style="thin">
        <color rgb="00BFBFBF"/>
      </left>
      <right/>
      <top/>
      <bottom style="thin">
        <color rgb="00BFBFBF"/>
      </bottom>
      <diagonal/>
    </border>
    <border>
      <left/>
      <right/>
      <top/>
      <bottom style="thin">
        <color rgb="00BFBFBF"/>
      </bottom>
      <diagonal/>
    </border>
    <border>
      <left/>
      <right style="thin">
        <color rgb="00BFBFBF"/>
      </right>
      <top/>
      <bottom style="thin">
        <color rgb="00BFBFBF"/>
      </bottom>
      <diagonal/>
    </border>
  </borders>
  <cellStyleXfs count="1">
    <xf numFmtId="0" fontId="1" fillId="0" borderId="0"/>
  </cellStyleXfs>
  <cellXfs count="57">
    <xf numFmtId="0" fontId="0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3" borderId="1" applyAlignment="1" pivotButton="0" quotePrefix="0" xfId="0">
      <alignment horizontal="left" vertical="center"/>
    </xf>
    <xf numFmtId="164" fontId="1" fillId="4" borderId="1" applyAlignment="1" pivotButton="0" quotePrefix="0" xfId="0">
      <alignment horizontal="right" vertical="center"/>
    </xf>
    <xf numFmtId="1" fontId="1" fillId="4" borderId="1" applyAlignment="1" pivotButton="0" quotePrefix="0" xfId="0">
      <alignment horizontal="right" vertical="center"/>
    </xf>
    <xf numFmtId="49" fontId="1" fillId="4" borderId="1" applyAlignment="1" pivotButton="0" quotePrefix="0" xfId="0">
      <alignment horizontal="right" vertical="center"/>
    </xf>
    <xf numFmtId="2" fontId="1" fillId="4" borderId="1" applyAlignment="1" pivotButton="0" quotePrefix="0" xfId="0">
      <alignment horizontal="right" vertical="center"/>
    </xf>
    <xf numFmtId="0" fontId="1" fillId="5" borderId="1" applyAlignment="1" pivotButton="0" quotePrefix="0" xfId="0">
      <alignment horizontal="left" vertical="center"/>
    </xf>
    <xf numFmtId="2" fontId="1" fillId="5" borderId="1" applyAlignment="1" pivotButton="0" quotePrefix="0" xfId="0">
      <alignment horizontal="right" vertical="center"/>
    </xf>
    <xf numFmtId="165" fontId="1" fillId="5" borderId="1" applyAlignment="1" pivotButton="0" quotePrefix="0" xfId="0">
      <alignment horizontal="right" vertical="center"/>
    </xf>
    <xf numFmtId="1" fontId="1" fillId="5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center" vertical="center"/>
    </xf>
    <xf numFmtId="0" fontId="5" fillId="6" borderId="1" pivotButton="0" quotePrefix="0" xfId="0"/>
    <xf numFmtId="1" fontId="1" fillId="6" borderId="1" pivotButton="0" quotePrefix="0" xfId="0"/>
    <xf numFmtId="164" fontId="1" fillId="6" borderId="1" pivotButton="0" quotePrefix="0" xfId="0"/>
    <xf numFmtId="0" fontId="1" fillId="6" borderId="1" pivotButton="0" quotePrefix="0" xfId="0"/>
    <xf numFmtId="0" fontId="5" fillId="0" borderId="1" pivotButton="0" quotePrefix="0" xfId="0"/>
    <xf numFmtId="1" fontId="1" fillId="0" borderId="1" pivotButton="0" quotePrefix="0" xfId="0"/>
    <xf numFmtId="164" fontId="1" fillId="0" borderId="1" pivotButton="0" quotePrefix="0" xfId="0"/>
    <xf numFmtId="0" fontId="1" fillId="0" borderId="1" pivotButton="0" quotePrefix="0" xfId="0"/>
    <xf numFmtId="2" fontId="1" fillId="6" borderId="1" pivotButton="0" quotePrefix="0" xfId="0"/>
    <xf numFmtId="2" fontId="1" fillId="0" borderId="1" pivotButton="0" quotePrefix="0" xfId="0"/>
    <xf numFmtId="0" fontId="7" fillId="0" borderId="0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/>
    </xf>
    <xf numFmtId="165" fontId="5" fillId="5" borderId="1" applyAlignment="1" pivotButton="0" quotePrefix="0" xfId="0">
      <alignment horizontal="right" vertical="center"/>
    </xf>
    <xf numFmtId="0" fontId="0" fillId="0" borderId="1" pivotButton="0" quotePrefix="0" xfId="0"/>
    <xf numFmtId="166" fontId="0" fillId="0" borderId="1" pivotButton="0" quotePrefix="0" xfId="0"/>
    <xf numFmtId="165" fontId="0" fillId="0" borderId="1" pivotButton="0" quotePrefix="0" xfId="0"/>
    <xf numFmtId="2" fontId="0" fillId="0" borderId="1" pivotButton="0" quotePrefix="0" xfId="0"/>
    <xf numFmtId="0" fontId="0" fillId="6" borderId="1" pivotButton="0" quotePrefix="0" xfId="0"/>
    <xf numFmtId="166" fontId="0" fillId="6" borderId="1" pivotButton="0" quotePrefix="0" xfId="0"/>
    <xf numFmtId="165" fontId="0" fillId="6" borderId="1" pivotButton="0" quotePrefix="0" xfId="0"/>
    <xf numFmtId="2" fontId="0" fillId="6" borderId="1" pivotButton="0" quotePrefix="0" xfId="0"/>
    <xf numFmtId="0" fontId="8" fillId="0" borderId="0" applyAlignment="1" pivotButton="0" quotePrefix="0" xfId="0">
      <alignment horizontal="left" vertical="center"/>
    </xf>
    <xf numFmtId="0" fontId="9" fillId="2" borderId="0" pivotButton="0" quotePrefix="0" xfId="0"/>
    <xf numFmtId="0" fontId="8" fillId="0" borderId="0" pivotButton="0" quotePrefix="0" xfId="0"/>
    <xf numFmtId="0" fontId="10" fillId="2" borderId="0" pivotButton="0" quotePrefix="0" xfId="0"/>
    <xf numFmtId="0" fontId="11" fillId="6" borderId="1" pivotButton="0" quotePrefix="0" xfId="0"/>
    <xf numFmtId="0" fontId="0" fillId="0" borderId="4" pivotButton="0" quotePrefix="0" xfId="0"/>
    <xf numFmtId="0" fontId="12" fillId="0" borderId="1" applyAlignment="1" pivotButton="0" quotePrefix="0" xfId="0">
      <alignment horizontal="left" vertical="top" wrapText="1"/>
    </xf>
    <xf numFmtId="0" fontId="0" fillId="0" borderId="5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164" fontId="1" fillId="4" borderId="1" applyAlignment="1" applyProtection="1" pivotButton="0" quotePrefix="0" xfId="0">
      <alignment horizontal="right" vertical="center"/>
      <protection locked="0" hidden="0"/>
    </xf>
    <xf numFmtId="1" fontId="1" fillId="4" borderId="1" applyAlignment="1" applyProtection="1" pivotButton="0" quotePrefix="0" xfId="0">
      <alignment horizontal="right" vertical="center"/>
      <protection locked="0" hidden="0"/>
    </xf>
    <xf numFmtId="49" fontId="1" fillId="4" borderId="1" applyAlignment="1" applyProtection="1" pivotButton="0" quotePrefix="0" xfId="0">
      <alignment horizontal="right" vertical="center"/>
      <protection locked="0" hidden="0"/>
    </xf>
    <xf numFmtId="2" fontId="1" fillId="4" borderId="1" applyAlignment="1" applyProtection="1" pivotButton="0" quotePrefix="0" xfId="0">
      <alignment horizontal="right" vertical="center"/>
      <protection locked="0" hidden="0"/>
    </xf>
    <xf numFmtId="0" fontId="5" fillId="4" borderId="1" applyAlignment="1" applyProtection="1" pivotButton="0" quotePrefix="0" xfId="0">
      <alignment horizontal="left" vertical="center"/>
      <protection locked="0" hidden="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3864"/>
    <outlinePr summaryBelow="1" summaryRight="1"/>
    <pageSetUpPr/>
  </sheetPr>
  <dimension ref="A1:H56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4" customWidth="1" min="3" max="3"/>
    <col width="34" customWidth="1" min="4" max="4"/>
    <col width="26" customWidth="1" min="5" max="5"/>
    <col width="26" customWidth="1" min="6" max="6"/>
    <col width="14" customWidth="1" min="7" max="7"/>
    <col width="14" customWidth="1" min="8" max="8"/>
  </cols>
  <sheetData>
    <row r="1" ht="30" customHeight="1">
      <c r="A1" s="1" t="inlineStr">
        <is>
          <t>Overhead Line Three-Section Current Protection Setting Calculator (International)</t>
        </is>
      </c>
    </row>
    <row r="2">
      <c r="A2" s="3" t="inlineStr">
        <is>
          <t>Version 2.0  |  Based on GB/T 14285, IEC 60255 &amp; IEEE C37  |  NEW: ACSR library &amp; inverse-time curves  |  Edit YELLOW cells for auto recalculation</t>
        </is>
      </c>
    </row>
    <row r="4">
      <c r="A4" s="4" t="inlineStr">
        <is>
          <t>[1] INPUT PARAMETERS (edit yellow cells)</t>
        </is>
      </c>
      <c r="B4" s="44" t="n"/>
      <c r="C4" s="44" t="n"/>
      <c r="D4" s="44" t="n"/>
      <c r="E4" s="44" t="n"/>
      <c r="F4" s="44" t="n"/>
      <c r="G4" s="44" t="n"/>
      <c r="H4" s="42" t="n"/>
    </row>
    <row r="5">
      <c r="A5" s="6" t="inlineStr">
        <is>
          <t>System rated voltage U (kV)</t>
        </is>
      </c>
      <c r="B5" s="52" t="n">
        <v>10</v>
      </c>
    </row>
    <row r="6">
      <c r="A6" s="6" t="inlineStr">
        <is>
          <t>System short-circuit capacity Sk (MVA)</t>
        </is>
      </c>
      <c r="B6" s="53" t="n">
        <v>150</v>
      </c>
    </row>
    <row r="7">
      <c r="A7" s="6" t="inlineStr">
        <is>
          <t>Conductor type</t>
        </is>
      </c>
      <c r="B7" s="54" t="inlineStr">
        <is>
          <t>LGJ-95</t>
        </is>
      </c>
    </row>
    <row r="8">
      <c r="A8" s="6" t="inlineStr">
        <is>
          <t>Line length L (km)</t>
        </is>
      </c>
      <c r="B8" s="52" t="n">
        <v>10</v>
      </c>
    </row>
    <row r="9">
      <c r="A9" s="6" t="inlineStr">
        <is>
          <t>Maximum load current IL.max (A)</t>
        </is>
      </c>
      <c r="B9" s="53" t="n">
        <v>300</v>
      </c>
    </row>
    <row r="10">
      <c r="A10" s="6" t="inlineStr">
        <is>
          <t>Section I reliability factor Krel.I</t>
        </is>
      </c>
      <c r="B10" s="55" t="n">
        <v>1.3</v>
      </c>
    </row>
    <row r="11">
      <c r="A11" s="6" t="inlineStr">
        <is>
          <t>Section II reliability factor Krel.II (coordination method)</t>
        </is>
      </c>
      <c r="B11" s="55" t="n">
        <v>1.1</v>
      </c>
    </row>
    <row r="12">
      <c r="A12" s="6" t="inlineStr">
        <is>
          <t>Section II sensitivity requirement Ksen.II (sensitivity method)</t>
        </is>
      </c>
      <c r="B12" s="55" t="n">
        <v>1.3</v>
      </c>
    </row>
    <row r="13">
      <c r="A13" s="6" t="inlineStr">
        <is>
          <t>Section III reliability factor Krel.III</t>
        </is>
      </c>
      <c r="B13" s="55" t="n">
        <v>1.2</v>
      </c>
    </row>
    <row r="14">
      <c r="A14" s="6" t="inlineStr">
        <is>
          <t>Self-starting factor Kst</t>
        </is>
      </c>
      <c r="B14" s="55" t="n">
        <v>1.5</v>
      </c>
    </row>
    <row r="15">
      <c r="A15" s="6" t="inlineStr">
        <is>
          <t>Return factor Kf</t>
        </is>
      </c>
      <c r="B15" s="55" t="n">
        <v>0.85</v>
      </c>
    </row>
    <row r="17">
      <c r="A17" s="4" t="inlineStr">
        <is>
          <t>[2] INTERMEDIATE CALCULATIONS (auto)</t>
        </is>
      </c>
      <c r="B17" s="44" t="n"/>
      <c r="C17" s="44" t="n"/>
      <c r="D17" s="44" t="n"/>
      <c r="E17" s="44" t="n"/>
      <c r="F17" s="44" t="n"/>
      <c r="G17" s="44" t="n"/>
      <c r="H17" s="42" t="n"/>
    </row>
    <row r="18">
      <c r="A18" s="11" t="inlineStr">
        <is>
          <t>Maximum system voltage Um (kV)</t>
        </is>
      </c>
      <c r="B18" s="12">
        <f>B5*1.05</f>
        <v>10.5</v>
        <v/>
      </c>
    </row>
    <row r="19">
      <c r="A19" s="11" t="inlineStr">
        <is>
          <t>System impedance Xs (Ohm)</t>
        </is>
      </c>
      <c r="B19" s="13">
        <f>B18^2/B6</f>
        <v>0.735</v>
        <v/>
      </c>
    </row>
    <row r="20">
      <c r="A20" s="11" t="inlineStr">
        <is>
          <t>Conductor unit resistance r (Ohm/km)</t>
        </is>
      </c>
      <c r="B20" s="13">
        <f>VLOOKUP(B7,'Conductor Library'!$A$3:$C$22,2,FALSE)</f>
        <v>0.35</v>
        <v/>
      </c>
    </row>
    <row r="21">
      <c r="A21" s="11" t="inlineStr">
        <is>
          <t>Conductor unit reactance x (Ohm/km)</t>
        </is>
      </c>
      <c r="B21" s="13">
        <f>VLOOKUP(B7,'Conductor Library'!$A$3:$C$22,3,FALSE)</f>
        <v>0.35</v>
        <v/>
      </c>
    </row>
    <row r="22">
      <c r="A22" s="11" t="inlineStr">
        <is>
          <t>Total line impedance ZL (Ohm)</t>
        </is>
      </c>
      <c r="B22" s="13">
        <f>SQRT((B20*B8)^2+(B21*B8)^2)</f>
        <v>4.9497</v>
        <v/>
      </c>
    </row>
    <row r="23">
      <c r="A23" s="11" t="inlineStr">
        <is>
          <t>Bus (sending-end) short-circuit current (A)</t>
        </is>
      </c>
      <c r="B23" s="14">
        <f>B18*1000/SQRT(3)/B19</f>
        <v>8248</v>
        <v/>
      </c>
    </row>
    <row r="24">
      <c r="A24" s="11" t="inlineStr">
        <is>
          <t>End-of-line short-circuit current Ik.end (A)</t>
        </is>
      </c>
      <c r="B24" s="14">
        <f>B18*1000/SQRT(3)/(B19+B22)</f>
        <v>1066</v>
        <v/>
      </c>
    </row>
    <row r="26">
      <c r="A26" s="4" t="inlineStr">
        <is>
          <t>[3] THREE-SECTION PROTECTION SETTINGS (auto)</t>
        </is>
      </c>
      <c r="B26" s="44" t="n"/>
      <c r="C26" s="44" t="n"/>
      <c r="D26" s="44" t="n"/>
      <c r="E26" s="44" t="n"/>
      <c r="F26" s="44" t="n"/>
      <c r="G26" s="44" t="n"/>
      <c r="H26" s="42" t="n"/>
    </row>
    <row r="27">
      <c r="A27" s="15" t="inlineStr">
        <is>
          <t>Section</t>
        </is>
      </c>
      <c r="B27" s="15" t="inlineStr">
        <is>
          <t>Pickup Current (A)</t>
        </is>
      </c>
      <c r="C27" s="15" t="inlineStr">
        <is>
          <t>Time Delay (s)</t>
        </is>
      </c>
      <c r="D27" s="15" t="inlineStr">
        <is>
          <t>Setting Principle</t>
        </is>
      </c>
      <c r="E27" s="15" t="inlineStr">
        <is>
          <t>Protection Range</t>
        </is>
      </c>
      <c r="F27" s="15" t="inlineStr">
        <is>
          <t>Remark</t>
        </is>
      </c>
    </row>
    <row r="28">
      <c r="A28" s="16" t="inlineStr">
        <is>
          <t>Section I (Instantaneous)</t>
        </is>
      </c>
      <c r="B28" s="17">
        <f>ROUND(B10*B24,0)</f>
        <v>1386</v>
        <v/>
      </c>
      <c r="C28" s="18" t="n">
        <v>0</v>
      </c>
      <c r="D28" s="19" t="inlineStr">
        <is>
          <t>Set above max end-of-line fault current</t>
        </is>
      </c>
      <c r="E28" s="19" t="inlineStr">
        <is>
          <t>First 75%-85% of line length</t>
        </is>
      </c>
      <c r="F28" s="19" t="inlineStr">
        <is>
          <t>End 15%-25% is dead zone</t>
        </is>
      </c>
    </row>
    <row r="29">
      <c r="A29" s="20" t="inlineStr">
        <is>
          <t>Section II (Definite-Time)</t>
        </is>
      </c>
      <c r="B29" s="21">
        <f>MAX(ROUND(B24/B12,0),ROUND(B11*B24,0))</f>
        <v>1173</v>
        <v/>
      </c>
      <c r="C29" s="22" t="n">
        <v>0.5</v>
      </c>
      <c r="D29" s="23" t="inlineStr">
        <is>
          <t>Sensitivity method (Ksen&gt;=1.3) vs coordination, take max</t>
        </is>
      </c>
      <c r="E29" s="23" t="inlineStr">
        <is>
          <t>100% of line length</t>
        </is>
      </c>
      <c r="F29" s="23" t="inlineStr">
        <is>
          <t>Covers Section I dead zone</t>
        </is>
      </c>
    </row>
    <row r="30">
      <c r="A30" s="16" t="inlineStr">
        <is>
          <t>Section III (Time-Delayed)</t>
        </is>
      </c>
      <c r="B30" s="17">
        <f>ROUND(B13*B14*B9/B15,0)</f>
        <v>635</v>
        <v/>
      </c>
      <c r="C30" s="18" t="n">
        <v>0.9</v>
      </c>
      <c r="D30" s="19" t="inlineStr">
        <is>
          <t>Set above maximum load current</t>
        </is>
      </c>
      <c r="E30" s="19" t="inlineStr">
        <is>
          <t>100% of line + adjacent-line backup</t>
        </is>
      </c>
      <c r="F30" s="19" t="inlineStr">
        <is>
          <t>Time delay per coordination ladder</t>
        </is>
      </c>
    </row>
    <row r="32">
      <c r="A32" s="4" t="inlineStr">
        <is>
          <t>[4] SENSITIVITY VERIFICATION (auto)</t>
        </is>
      </c>
      <c r="B32" s="44" t="n"/>
      <c r="C32" s="44" t="n"/>
      <c r="D32" s="44" t="n"/>
      <c r="E32" s="44" t="n"/>
      <c r="F32" s="44" t="n"/>
      <c r="G32" s="44" t="n"/>
      <c r="H32" s="42" t="n"/>
    </row>
    <row r="33">
      <c r="A33" s="15" t="inlineStr">
        <is>
          <t>Verification Item</t>
        </is>
      </c>
      <c r="B33" s="15" t="inlineStr">
        <is>
          <t>Formula</t>
        </is>
      </c>
      <c r="C33" s="15" t="inlineStr">
        <is>
          <t>Calculated Value</t>
        </is>
      </c>
      <c r="D33" s="15" t="inlineStr">
        <is>
          <t>Requirement</t>
        </is>
      </c>
      <c r="E33" s="15" t="inlineStr">
        <is>
          <t>Result</t>
        </is>
      </c>
    </row>
    <row r="34">
      <c r="A34" s="19" t="inlineStr">
        <is>
          <t>Section II end-of-line sensitivity</t>
        </is>
      </c>
      <c r="B34" s="19">
        <f>B24/B29</f>
        <v>0.9091</v>
        <v/>
      </c>
      <c r="C34" s="24">
        <f>B24/B29</f>
        <v/>
      </c>
      <c r="D34" s="19" t="inlineStr">
        <is>
          <t>&gt;= 1.3</t>
        </is>
      </c>
      <c r="E34" s="16">
        <f>IF(B34&gt;=1.3,"PASS","FAIL")</f>
        <v>FAIL</v>
        <v/>
      </c>
    </row>
    <row r="35">
      <c r="A35" s="23" t="inlineStr">
        <is>
          <t>Section III end-of-line sensitivity</t>
        </is>
      </c>
      <c r="B35" s="23">
        <f>B24/B30</f>
        <v>1.6794</v>
        <v/>
      </c>
      <c r="C35" s="25">
        <f>B24/B30</f>
        <v/>
      </c>
      <c r="D35" s="23" t="inlineStr">
        <is>
          <t>&gt;= 1.5</t>
        </is>
      </c>
      <c r="E35" s="20">
        <f>IF(B35&gt;=1.5,"PASS","FAIL")</f>
        <v>PASS</v>
        <v/>
      </c>
    </row>
    <row r="37">
      <c r="A37" s="4" t="inlineStr">
        <is>
          <t>[5] ENGINEERING RECOMMENDATIONS</t>
        </is>
      </c>
      <c r="B37" s="44" t="n"/>
      <c r="C37" s="44" t="n"/>
      <c r="D37" s="44" t="n"/>
      <c r="E37" s="44" t="n"/>
      <c r="F37" s="44" t="n"/>
      <c r="G37" s="44" t="n"/>
      <c r="H37" s="42" t="n"/>
    </row>
    <row r="38">
      <c r="A38" s="26" t="inlineStr">
        <is>
          <t>1. Settings are based on typical conductor parameters; verify with the ACTUAL substation short-circuit capacity before application.</t>
        </is>
      </c>
    </row>
    <row r="39">
      <c r="A39" s="26" t="inlineStr">
        <is>
          <t>2. About 80% of overhead faults are transient; configure an auto-recloser (0.3-0.5s) to restore 70%+ transient faults.</t>
        </is>
      </c>
    </row>
    <row r="40">
      <c r="A40" s="26" t="inlineStr">
        <is>
          <t>3. Three-section protection CANNOT detect single-phase high-impedance faults; add zero-sequence directional or SEF logic.</t>
        </is>
      </c>
    </row>
    <row r="41">
      <c r="A41" s="26" t="inlineStr">
        <is>
          <t>4. Section I range shrinks under minimum operating conditions; verify sensitivity for the minimum fault scenario.</t>
        </is>
      </c>
    </row>
    <row r="43">
      <c r="A43" s="4" t="inlineStr">
        <is>
          <t>[6] INVERSE-TIME CURVE COORDINATION (North America / International)</t>
        </is>
      </c>
      <c r="B43" s="44" t="n"/>
      <c r="C43" s="44" t="n"/>
      <c r="D43" s="44" t="n"/>
      <c r="E43" s="44" t="n"/>
      <c r="F43" s="44" t="n"/>
      <c r="G43" s="44" t="n"/>
      <c r="H43" s="42" t="n"/>
    </row>
    <row r="44">
      <c r="A44" s="15" t="inlineStr">
        <is>
          <t>Curve Type</t>
        </is>
      </c>
      <c r="B44" s="15" t="inlineStr">
        <is>
          <t>Time Dial (TD)</t>
        </is>
      </c>
      <c r="C44" s="15" t="inlineStr">
        <is>
          <t>Pickup Ip (A)</t>
        </is>
      </c>
      <c r="D44" s="15" t="inlineStr">
        <is>
          <t>Fault Current If (A)</t>
        </is>
      </c>
      <c r="E44" s="15" t="inlineStr">
        <is>
          <t>Operating Time t (s)</t>
        </is>
      </c>
    </row>
    <row r="45">
      <c r="A45" s="56" t="inlineStr">
        <is>
          <t>IEEE MI</t>
        </is>
      </c>
      <c r="B45" s="55" t="n">
        <v>0.1</v>
      </c>
      <c r="C45" s="53" t="n">
        <v>300</v>
      </c>
      <c r="D45" s="53" t="n">
        <v>1000</v>
      </c>
      <c r="E45" s="28">
        <f>IFERROR(IF(A45="IEEE MI",B45*(0.0515/((D45/C45)^0.02-1)+0.114),IF(A45="IEEE VI",B45*19.61/((D45/C45)^2-1),IF(A45="IEEE EI",B45*28.2/((D45/C45)^2-1),IF(A45="IEC SI",B45*0.14/((D45/C45)^0.02-1),IF(A45="IEC VI",B45*13.5/((D45/C45)-1),IF(A45="IEC EI",B45*80/((D45/C45)^2-1),"--")))))),"Ensure If &gt; Ip"))</f>
        <v>0.2227</v>
        <v/>
      </c>
    </row>
    <row r="47">
      <c r="A47" s="4" t="inlineStr">
        <is>
          <t>Inverse-time curve constants (t = TD x A / [(If/Ip)^p - 1])</t>
        </is>
      </c>
      <c r="B47" s="44" t="n"/>
      <c r="C47" s="44" t="n"/>
      <c r="D47" s="44" t="n"/>
      <c r="E47" s="44" t="n"/>
      <c r="F47" s="44" t="n"/>
      <c r="G47" s="44" t="n"/>
      <c r="H47" s="42" t="n"/>
    </row>
    <row r="48">
      <c r="A48" s="15" t="inlineStr">
        <is>
          <t>Curve Type</t>
        </is>
      </c>
      <c r="B48" s="15" t="inlineStr">
        <is>
          <t>Constant A</t>
        </is>
      </c>
      <c r="C48" s="15" t="inlineStr">
        <is>
          <t>Constant B</t>
        </is>
      </c>
      <c r="D48" s="15" t="inlineStr">
        <is>
          <t>Exponent p</t>
        </is>
      </c>
    </row>
    <row r="49">
      <c r="A49" s="29" t="inlineStr">
        <is>
          <t>IEEE MI (Moderately Inverse)</t>
        </is>
      </c>
      <c r="B49" s="30" t="n">
        <v>0.0515</v>
      </c>
      <c r="C49" s="31" t="n">
        <v>0.114</v>
      </c>
      <c r="D49" s="32" t="n">
        <v>0.02</v>
      </c>
    </row>
    <row r="50">
      <c r="A50" s="33" t="inlineStr">
        <is>
          <t>IEEE VI (Very Inverse)</t>
        </is>
      </c>
      <c r="B50" s="34" t="n">
        <v>19.61</v>
      </c>
      <c r="C50" s="35" t="n">
        <v>0</v>
      </c>
      <c r="D50" s="36" t="n">
        <v>2</v>
      </c>
    </row>
    <row r="51">
      <c r="A51" s="29" t="inlineStr">
        <is>
          <t>IEEE EI (Extremely Inverse)</t>
        </is>
      </c>
      <c r="B51" s="30" t="n">
        <v>28.2</v>
      </c>
      <c r="C51" s="31" t="n">
        <v>0</v>
      </c>
      <c r="D51" s="32" t="n">
        <v>2</v>
      </c>
    </row>
    <row r="52">
      <c r="A52" s="33" t="inlineStr">
        <is>
          <t>IEC SI (Standard Inverse)</t>
        </is>
      </c>
      <c r="B52" s="34" t="n">
        <v>0.14</v>
      </c>
      <c r="C52" s="35" t="n">
        <v>0</v>
      </c>
      <c r="D52" s="36" t="n">
        <v>0.02</v>
      </c>
    </row>
    <row r="53">
      <c r="A53" s="29" t="inlineStr">
        <is>
          <t>IEC VI (Very Inverse)</t>
        </is>
      </c>
      <c r="B53" s="30" t="n">
        <v>13.5</v>
      </c>
      <c r="C53" s="31" t="n">
        <v>0</v>
      </c>
      <c r="D53" s="32" t="n">
        <v>1</v>
      </c>
    </row>
    <row r="54">
      <c r="A54" s="33" t="inlineStr">
        <is>
          <t>IEC EI (Extremely Inverse)</t>
        </is>
      </c>
      <c r="B54" s="34" t="n">
        <v>80</v>
      </c>
      <c r="C54" s="35" t="n">
        <v>0</v>
      </c>
      <c r="D54" s="36" t="n">
        <v>2</v>
      </c>
    </row>
    <row r="56">
      <c r="A56" s="37" t="inlineStr">
        <is>
          <t>Note: inverse-time equation t = TD x A / [(If/Ip)^p - 1] (IEEE MI adds constant B=0.114). If/Ip must be &gt;1. Coordinate curve and TD with upstream/downstream protection.</t>
        </is>
      </c>
    </row>
  </sheetData>
  <sheetProtection selectLockedCells="0" selectUnlockedCells="0" sheet="1" objects="1" insertRows="0" insertHyperlinks="1" autoFilter="0" scenarios="1" formatColumns="0" deleteColumns="0" insertColumns="0" pivotTables="0" deleteRows="0" formatCells="0" formatRows="0" sort="0"/>
  <mergeCells count="14">
    <mergeCell ref="A56:H56"/>
    <mergeCell ref="A4:H4"/>
    <mergeCell ref="A26:H26"/>
    <mergeCell ref="A39:H39"/>
    <mergeCell ref="A43:H43"/>
    <mergeCell ref="A38:H38"/>
    <mergeCell ref="A2:H2"/>
    <mergeCell ref="A40:H40"/>
    <mergeCell ref="A41:H41"/>
    <mergeCell ref="A47:H47"/>
    <mergeCell ref="A1:H1"/>
    <mergeCell ref="A37:H37"/>
    <mergeCell ref="A32:H32"/>
    <mergeCell ref="A17:H17"/>
  </mergeCells>
  <dataValidations count="2">
    <dataValidation sqref="B7" showDropDown="0" showInputMessage="0" showErrorMessage="0" allowBlank="0" type="list">
      <formula1>='Conductor Library'!$A$3:$A$22</formula1>
    </dataValidation>
    <dataValidation sqref="A45" showDropDown="0" showInputMessage="0" showErrorMessage="0" allowBlank="0" type="list">
      <formula1>"IEEE MI,IEEE VI,IEEE EI,IEC SI,IEC VI,IEC EI"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0AD47"/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24" customWidth="1" min="3" max="3"/>
  </cols>
  <sheetData>
    <row r="1">
      <c r="A1" s="38" t="inlineStr">
        <is>
          <t>Conductor impedance library (Ohm/km): LGJ / JKLYJ (China) + ACSR (International, 60Hz typical spacing)</t>
        </is>
      </c>
    </row>
    <row r="2">
      <c r="A2" s="15" t="inlineStr">
        <is>
          <t>Conductor Type</t>
        </is>
      </c>
      <c r="B2" s="15" t="inlineStr">
        <is>
          <t>Unit Resistance r (Ohm/km)</t>
        </is>
      </c>
      <c r="C2" s="15" t="inlineStr">
        <is>
          <t>Unit Reactance x (Ohm/km)</t>
        </is>
      </c>
    </row>
    <row r="3">
      <c r="A3" s="29" t="inlineStr">
        <is>
          <t>LGJ-35</t>
        </is>
      </c>
      <c r="B3" s="31" t="n">
        <v>0.85</v>
      </c>
      <c r="C3" s="31" t="n">
        <v>0.38</v>
      </c>
    </row>
    <row r="4">
      <c r="A4" s="33" t="inlineStr">
        <is>
          <t>LGJ-50</t>
        </is>
      </c>
      <c r="B4" s="35" t="n">
        <v>0.65</v>
      </c>
      <c r="C4" s="35" t="n">
        <v>0.37</v>
      </c>
    </row>
    <row r="5">
      <c r="A5" s="29" t="inlineStr">
        <is>
          <t>LGJ-70</t>
        </is>
      </c>
      <c r="B5" s="31" t="n">
        <v>0.46</v>
      </c>
      <c r="C5" s="31" t="n">
        <v>0.36</v>
      </c>
    </row>
    <row r="6">
      <c r="A6" s="33" t="inlineStr">
        <is>
          <t>LGJ-95</t>
        </is>
      </c>
      <c r="B6" s="35" t="n">
        <v>0.35</v>
      </c>
      <c r="C6" s="35" t="n">
        <v>0.35</v>
      </c>
    </row>
    <row r="7">
      <c r="A7" s="29" t="inlineStr">
        <is>
          <t>LGJ-120</t>
        </is>
      </c>
      <c r="B7" s="31" t="n">
        <v>0.27</v>
      </c>
      <c r="C7" s="31" t="n">
        <v>0.34</v>
      </c>
    </row>
    <row r="8">
      <c r="A8" s="33" t="inlineStr">
        <is>
          <t>LGJ-150</t>
        </is>
      </c>
      <c r="B8" s="35" t="n">
        <v>0.21</v>
      </c>
      <c r="C8" s="35" t="n">
        <v>0.34</v>
      </c>
    </row>
    <row r="9">
      <c r="A9" s="29" t="inlineStr">
        <is>
          <t>LGJ-185</t>
        </is>
      </c>
      <c r="B9" s="31" t="n">
        <v>0.18</v>
      </c>
      <c r="C9" s="31" t="n">
        <v>0.33</v>
      </c>
    </row>
    <row r="10">
      <c r="A10" s="33" t="inlineStr">
        <is>
          <t>LGJ-240</t>
        </is>
      </c>
      <c r="B10" s="35" t="n">
        <v>0.13</v>
      </c>
      <c r="C10" s="35" t="n">
        <v>0.32</v>
      </c>
    </row>
    <row r="11">
      <c r="A11" s="29" t="inlineStr">
        <is>
          <t>JKLYJ-70</t>
        </is>
      </c>
      <c r="B11" s="31" t="n">
        <v>0.46</v>
      </c>
      <c r="C11" s="31" t="n">
        <v>0.35</v>
      </c>
    </row>
    <row r="12">
      <c r="A12" s="33" t="inlineStr">
        <is>
          <t>JKLYJ-95</t>
        </is>
      </c>
      <c r="B12" s="35" t="n">
        <v>0.35</v>
      </c>
      <c r="C12" s="35" t="n">
        <v>0.35</v>
      </c>
    </row>
    <row r="13">
      <c r="A13" s="29" t="inlineStr">
        <is>
          <t>JKLYJ-120</t>
        </is>
      </c>
      <c r="B13" s="31" t="n">
        <v>0.27</v>
      </c>
      <c r="C13" s="31" t="n">
        <v>0.34</v>
      </c>
    </row>
    <row r="14">
      <c r="A14" s="33" t="inlineStr">
        <is>
          <t>JKLYJ-185</t>
        </is>
      </c>
      <c r="B14" s="35" t="n">
        <v>0.18</v>
      </c>
      <c r="C14" s="35" t="n">
        <v>0.33</v>
      </c>
    </row>
    <row r="15">
      <c r="A15" s="29" t="inlineStr">
        <is>
          <t>ACSR Partridge 266.8</t>
        </is>
      </c>
      <c r="B15" s="31" t="n">
        <v>0.414</v>
      </c>
      <c r="C15" s="31" t="n">
        <v>0.389</v>
      </c>
    </row>
    <row r="16">
      <c r="A16" s="33" t="inlineStr">
        <is>
          <t>ACSR Ostrich 300</t>
        </is>
      </c>
      <c r="B16" s="35" t="n">
        <v>0.368</v>
      </c>
      <c r="C16" s="35" t="n">
        <v>0.382</v>
      </c>
    </row>
    <row r="17">
      <c r="A17" s="29" t="inlineStr">
        <is>
          <t>ACSR Tern 336.4</t>
        </is>
      </c>
      <c r="B17" s="31" t="n">
        <v>0.318</v>
      </c>
      <c r="C17" s="31" t="n">
        <v>0.378</v>
      </c>
    </row>
    <row r="18">
      <c r="A18" s="33" t="inlineStr">
        <is>
          <t>ACSR Hawk 477</t>
        </is>
      </c>
      <c r="B18" s="35" t="n">
        <v>0.229</v>
      </c>
      <c r="C18" s="35" t="n">
        <v>0.36</v>
      </c>
    </row>
    <row r="19">
      <c r="A19" s="29" t="inlineStr">
        <is>
          <t>ACSR Dove 556.5</t>
        </is>
      </c>
      <c r="B19" s="31" t="n">
        <v>0.196</v>
      </c>
      <c r="C19" s="31" t="n">
        <v>0.354</v>
      </c>
    </row>
    <row r="20">
      <c r="A20" s="33" t="inlineStr">
        <is>
          <t>ACSR Drake 795</t>
        </is>
      </c>
      <c r="B20" s="35" t="n">
        <v>0.138</v>
      </c>
      <c r="C20" s="35" t="n">
        <v>0.335</v>
      </c>
    </row>
    <row r="21">
      <c r="A21" s="29" t="inlineStr">
        <is>
          <t>ACSR Cardinal 954</t>
        </is>
      </c>
      <c r="B21" s="31" t="n">
        <v>0.113</v>
      </c>
      <c r="C21" s="31" t="n">
        <v>0.325</v>
      </c>
    </row>
    <row r="22">
      <c r="A22" s="33" t="inlineStr">
        <is>
          <t>ACSR Falcon 1590</t>
        </is>
      </c>
      <c r="B22" s="35" t="n">
        <v>0.066</v>
      </c>
      <c r="C22" s="35" t="n">
        <v>0.298</v>
      </c>
    </row>
    <row r="23">
      <c r="A23" s="39" t="inlineStr">
        <is>
          <t>Note: ACSR values based on 60Hz typical equivalent spacing (~1ft); verify with actual tower geometry.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">
    <mergeCell ref="A1:C1"/>
    <mergeCell ref="A23:C2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ED7D31"/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22" customWidth="1" min="1" max="1"/>
    <col width="32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40" t="inlineStr">
        <is>
          <t>Overhead Line Protection Setting Calculator (International) - User Guide</t>
        </is>
      </c>
    </row>
    <row r="3">
      <c r="A3" s="41" t="inlineStr">
        <is>
          <t>How to Use</t>
        </is>
      </c>
      <c r="B3" s="42" t="n"/>
    </row>
    <row r="4">
      <c r="A4" s="43" t="inlineStr">
        <is>
          <t>1. Enter system rated voltage, short-circuit capacity, line length and max load current in the YELLOW cells.
2. Select conductor type from the dropdown (LGJ/JKLYJ/ACSR series); impedance is matched automatically.
3. All settings and sensitivity checks recalculate automatically.
4. In [6], select an inverse-time curve and enter TD/Pickup/If to get the operating time.</t>
        </is>
      </c>
      <c r="B4" s="45" t="n"/>
      <c r="C4" s="45" t="n"/>
      <c r="D4" s="45" t="n"/>
      <c r="E4" s="45" t="n"/>
      <c r="F4" s="46" t="n"/>
    </row>
    <row r="5">
      <c r="A5" s="47" t="n"/>
      <c r="F5" s="48" t="n"/>
    </row>
    <row r="6">
      <c r="A6" s="47" t="n"/>
      <c r="F6" s="48" t="n"/>
    </row>
    <row r="7">
      <c r="A7" s="49" t="n"/>
      <c r="B7" s="50" t="n"/>
      <c r="C7" s="50" t="n"/>
      <c r="D7" s="50" t="n"/>
      <c r="E7" s="50" t="n"/>
      <c r="F7" s="51" t="n"/>
    </row>
    <row r="8">
      <c r="A8" s="41" t="inlineStr">
        <is>
          <t>Setting Principles</t>
        </is>
      </c>
      <c r="B8" s="42" t="n"/>
    </row>
    <row r="9">
      <c r="A9" s="43" t="inlineStr">
        <is>
          <t>Section I: set above max end-of-line fault current (Krel=1.2-1.3), instantaneous (0s).
Section II: sensitivity method (end Ksen&gt;=1.3) vs coordination method, take the max, 0.5s.
Section III: set above max load current (Krel x Kst / Kf), ladder time delay 0.9s.</t>
        </is>
      </c>
      <c r="B9" s="45" t="n"/>
      <c r="C9" s="45" t="n"/>
      <c r="D9" s="45" t="n"/>
      <c r="E9" s="45" t="n"/>
      <c r="F9" s="46" t="n"/>
    </row>
    <row r="10">
      <c r="A10" s="47" t="n"/>
      <c r="F10" s="48" t="n"/>
    </row>
    <row r="11">
      <c r="A11" s="47" t="n"/>
      <c r="F11" s="48" t="n"/>
    </row>
    <row r="12">
      <c r="A12" s="49" t="n"/>
      <c r="B12" s="50" t="n"/>
      <c r="C12" s="50" t="n"/>
      <c r="D12" s="50" t="n"/>
      <c r="E12" s="50" t="n"/>
      <c r="F12" s="51" t="n"/>
    </row>
    <row r="13">
      <c r="A13" s="41" t="inlineStr">
        <is>
          <t>International Adaptation</t>
        </is>
      </c>
      <c r="B13" s="42" t="n"/>
    </row>
    <row r="14">
      <c r="A14" s="43" t="inlineStr">
        <is>
          <t>1. ACSR library based on 60Hz typical spacing (~1ft equivalent); verify with actual tower geometry.
2. Inverse-time curves support IEEE C37.112 (MI/VI/EI) and IEC 60255 (SI/VI/EI) families.
3. Voltage input supports 12.47/13.8/33/34.5kV international distribution voltages.</t>
        </is>
      </c>
      <c r="B14" s="45" t="n"/>
      <c r="C14" s="45" t="n"/>
      <c r="D14" s="45" t="n"/>
      <c r="E14" s="45" t="n"/>
      <c r="F14" s="46" t="n"/>
    </row>
    <row r="15">
      <c r="A15" s="47" t="n"/>
      <c r="F15" s="48" t="n"/>
    </row>
    <row r="16">
      <c r="A16" s="47" t="n"/>
      <c r="F16" s="48" t="n"/>
    </row>
    <row r="17">
      <c r="A17" s="49" t="n"/>
      <c r="B17" s="50" t="n"/>
      <c r="C17" s="50" t="n"/>
      <c r="D17" s="50" t="n"/>
      <c r="E17" s="50" t="n"/>
      <c r="F17" s="51" t="n"/>
    </row>
    <row r="18">
      <c r="A18" s="41" t="inlineStr">
        <is>
          <t>Engineering Notes</t>
        </is>
      </c>
      <c r="B18" s="42" t="n"/>
    </row>
    <row r="19">
      <c r="A19" s="43" t="inlineStr">
        <is>
          <t>1. Always replace the default 150MVA with the ACTUAL substation short-circuit capacity.
2. Re-check Section I range and sensitivity under minimum operating conditions.
3. Single-phase grounding faults require separate zero-sequence / SEF protection.</t>
        </is>
      </c>
      <c r="B19" s="45" t="n"/>
      <c r="C19" s="45" t="n"/>
      <c r="D19" s="45" t="n"/>
      <c r="E19" s="45" t="n"/>
      <c r="F19" s="46" t="n"/>
    </row>
    <row r="20">
      <c r="A20" s="47" t="n"/>
      <c r="F20" s="48" t="n"/>
    </row>
    <row r="21">
      <c r="A21" s="47" t="n"/>
      <c r="F21" s="48" t="n"/>
    </row>
    <row r="22">
      <c r="A22" s="49" t="n"/>
      <c r="B22" s="50" t="n"/>
      <c r="C22" s="50" t="n"/>
      <c r="D22" s="50" t="n"/>
      <c r="E22" s="50" t="n"/>
      <c r="F22" s="51" t="n"/>
    </row>
    <row r="23">
      <c r="A23" s="41" t="inlineStr">
        <is>
          <t>References</t>
        </is>
      </c>
      <c r="B23" s="42" t="n"/>
    </row>
    <row r="24">
      <c r="A24" s="43" t="inlineStr">
        <is>
          <t>GB/T 14285 - Technical Code for Relaying Protection and Security Automatic Equipment
IEC 60255-151 / IEEE C37.112 - Inverse-time characteristics
SJTU/XJTU - Power System Protection courseware</t>
        </is>
      </c>
      <c r="B24" s="45" t="n"/>
      <c r="C24" s="45" t="n"/>
      <c r="D24" s="45" t="n"/>
      <c r="E24" s="45" t="n"/>
      <c r="F24" s="46" t="n"/>
    </row>
    <row r="25">
      <c r="A25" s="47" t="n"/>
      <c r="F25" s="48" t="n"/>
    </row>
    <row r="26">
      <c r="A26" s="47" t="n"/>
      <c r="F26" s="48" t="n"/>
    </row>
    <row r="27">
      <c r="A27" s="49" t="n"/>
      <c r="B27" s="50" t="n"/>
      <c r="C27" s="50" t="n"/>
      <c r="D27" s="50" t="n"/>
      <c r="E27" s="50" t="n"/>
      <c r="F27" s="5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1">
    <mergeCell ref="A14:F17"/>
    <mergeCell ref="A24:F27"/>
    <mergeCell ref="A19:F22"/>
    <mergeCell ref="A1:F1"/>
    <mergeCell ref="A4:F7"/>
    <mergeCell ref="A13:B13"/>
    <mergeCell ref="A9:F12"/>
    <mergeCell ref="A23:B23"/>
    <mergeCell ref="A18:B18"/>
    <mergeCell ref="A8:B8"/>
    <mergeCell ref="A3:B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2026-08-06T07:26:22Z</dcterms:created>
  <dcterms:modified xsi:type="dcterms:W3CDTF">2026-08-06T07:37:03Z</dcterms:modified>
</cp:coreProperties>
</file>